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<sst xmlns="http://schemas.openxmlformats.org/spreadsheetml/2006/main" count="33" uniqueCount="29">
  <si>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Mach no.</t>
  </si>
  <si>
    <t>LE. Sweep Angle, deg</t>
  </si>
  <si>
    <t>Exposed Semispan</t>
  </si>
  <si>
    <t>Root chord, in</t>
  </si>
  <si>
    <t>Tip chord, in</t>
  </si>
  <si>
    <t>Mach Angle, mu, rad</t>
  </si>
  <si>
    <t>min Mach number</t>
  </si>
  <si>
    <t>min Mach angle, rad</t>
  </si>
  <si>
    <t>min Mach num (no Reg. IV)</t>
  </si>
  <si>
    <t>min Mach angle (no Reg. IV), rad</t>
  </si>
  <si>
    <r>
      <t>Fin Area, in</t>
    </r>
    <r>
      <rPr>
        <vertAlign val="superscript"/>
        <sz val="10"/>
        <rFont val="Arial"/>
        <family val="2"/>
      </rPr>
      <t>2</t>
    </r>
  </si>
  <si>
    <r>
      <t>S</t>
    </r>
    <r>
      <rPr>
        <vertAlign val="subscript"/>
        <sz val="10"/>
        <rFont val="Arial"/>
        <family val="2"/>
      </rPr>
      <t>II</t>
    </r>
    <r>
      <rPr>
        <sz val="10"/>
        <rFont val="Arial"/>
        <family val="0"/>
      </rPr>
      <t>, in</t>
    </r>
    <r>
      <rPr>
        <vertAlign val="superscript"/>
        <sz val="10"/>
        <rFont val="Arial"/>
        <family val="2"/>
      </rPr>
      <t>2</t>
    </r>
  </si>
  <si>
    <r>
      <t>S</t>
    </r>
    <r>
      <rPr>
        <vertAlign val="subscript"/>
        <sz val="10"/>
        <rFont val="Arial"/>
        <family val="2"/>
      </rPr>
      <t>III</t>
    </r>
    <r>
      <rPr>
        <sz val="10"/>
        <rFont val="Arial"/>
        <family val="0"/>
      </rPr>
      <t>, in</t>
    </r>
    <r>
      <rPr>
        <vertAlign val="superscript"/>
        <sz val="10"/>
        <rFont val="Arial"/>
        <family val="2"/>
      </rPr>
      <t>2</t>
    </r>
  </si>
  <si>
    <r>
      <t>S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, in</t>
    </r>
    <r>
      <rPr>
        <vertAlign val="superscript"/>
        <sz val="10"/>
        <rFont val="Arial"/>
        <family val="2"/>
      </rPr>
      <t>2</t>
    </r>
  </si>
  <si>
    <r>
      <t>Delta p</t>
    </r>
    <r>
      <rPr>
        <vertAlign val="subscript"/>
        <sz val="10"/>
        <rFont val="Arial"/>
        <family val="2"/>
      </rPr>
      <t>I</t>
    </r>
  </si>
  <si>
    <t>LE. Sweep Angle, rad</t>
  </si>
  <si>
    <r>
      <t>Delta p</t>
    </r>
    <r>
      <rPr>
        <vertAlign val="subscript"/>
        <sz val="10"/>
        <rFont val="Arial"/>
        <family val="2"/>
      </rPr>
      <t>II</t>
    </r>
  </si>
  <si>
    <r>
      <t>Delta p</t>
    </r>
    <r>
      <rPr>
        <vertAlign val="subscript"/>
        <sz val="10"/>
        <rFont val="Arial"/>
        <family val="2"/>
      </rPr>
      <t>III</t>
    </r>
  </si>
  <si>
    <r>
      <t>S</t>
    </r>
    <r>
      <rPr>
        <vertAlign val="subscript"/>
        <sz val="10"/>
        <rFont val="Arial"/>
        <family val="2"/>
      </rPr>
      <t>REF</t>
    </r>
    <r>
      <rPr>
        <sz val="10"/>
        <rFont val="Arial"/>
        <family val="0"/>
      </rPr>
      <t>C</t>
    </r>
    <r>
      <rPr>
        <vertAlign val="subscript"/>
        <sz val="10"/>
        <rFont val="Arial"/>
        <family val="0"/>
      </rPr>
      <t>N</t>
    </r>
    <r>
      <rPr>
        <vertAlign val="subscript"/>
        <sz val="10"/>
        <rFont val="Symbol"/>
        <family val="1"/>
      </rPr>
      <t>a</t>
    </r>
    <r>
      <rPr>
        <sz val="10"/>
        <rFont val="Arial"/>
        <family val="0"/>
      </rPr>
      <t>, in</t>
    </r>
    <r>
      <rPr>
        <vertAlign val="superscript"/>
        <sz val="10"/>
        <rFont val="Arial"/>
        <family val="2"/>
      </rPr>
      <t>2</t>
    </r>
  </si>
  <si>
    <r>
      <t>S</t>
    </r>
    <r>
      <rPr>
        <vertAlign val="subscript"/>
        <sz val="10"/>
        <rFont val="Arial"/>
        <family val="2"/>
      </rPr>
      <t>IV</t>
    </r>
    <r>
      <rPr>
        <sz val="10"/>
        <rFont val="Arial"/>
        <family val="0"/>
      </rPr>
      <t>, in</t>
    </r>
    <r>
      <rPr>
        <vertAlign val="superscript"/>
        <sz val="10"/>
        <rFont val="Arial"/>
        <family val="2"/>
      </rPr>
      <t>2</t>
    </r>
  </si>
  <si>
    <r>
      <t>Fin Area Moment about Root Chord Leading Edge, in</t>
    </r>
    <r>
      <rPr>
        <vertAlign val="superscript"/>
        <sz val="10"/>
        <rFont val="Arial"/>
        <family val="2"/>
      </rPr>
      <t>3</t>
    </r>
  </si>
  <si>
    <r>
      <t>Area Moment</t>
    </r>
    <r>
      <rPr>
        <vertAlign val="subscript"/>
        <sz val="10"/>
        <rFont val="Arial"/>
        <family val="2"/>
      </rPr>
      <t>II</t>
    </r>
    <r>
      <rPr>
        <sz val="10"/>
        <rFont val="Arial"/>
        <family val="0"/>
      </rPr>
      <t>, in</t>
    </r>
    <r>
      <rPr>
        <vertAlign val="superscript"/>
        <sz val="10"/>
        <rFont val="Arial"/>
        <family val="2"/>
      </rPr>
      <t>3</t>
    </r>
  </si>
  <si>
    <r>
      <t>Area Moment</t>
    </r>
    <r>
      <rPr>
        <vertAlign val="subscript"/>
        <sz val="10"/>
        <rFont val="Arial"/>
        <family val="2"/>
      </rPr>
      <t>III</t>
    </r>
    <r>
      <rPr>
        <sz val="10"/>
        <rFont val="Arial"/>
        <family val="0"/>
      </rPr>
      <t>, in</t>
    </r>
    <r>
      <rPr>
        <vertAlign val="superscript"/>
        <sz val="10"/>
        <rFont val="Arial"/>
        <family val="2"/>
      </rPr>
      <t>3</t>
    </r>
  </si>
  <si>
    <r>
      <t>Area Moment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, in</t>
    </r>
    <r>
      <rPr>
        <vertAlign val="superscript"/>
        <sz val="10"/>
        <rFont val="Arial"/>
        <family val="2"/>
      </rPr>
      <t>3</t>
    </r>
  </si>
  <si>
    <t>NFmom</t>
  </si>
  <si>
    <r>
      <t>x</t>
    </r>
    <r>
      <rPr>
        <vertAlign val="subscript"/>
        <sz val="10"/>
        <rFont val="Arial"/>
        <family val="2"/>
      </rPr>
      <t>CP</t>
    </r>
    <r>
      <rPr>
        <sz val="10"/>
        <rFont val="Arial"/>
        <family val="0"/>
      </rPr>
      <t>, in aft of Root Chord Leading Edge</t>
    </r>
  </si>
  <si>
    <t>Check Sum</t>
  </si>
  <si>
    <r>
      <t>Area Moment</t>
    </r>
    <r>
      <rPr>
        <vertAlign val="subscript"/>
        <sz val="10"/>
        <rFont val="Arial"/>
        <family val="2"/>
      </rPr>
      <t>IV</t>
    </r>
    <r>
      <rPr>
        <sz val="10"/>
        <rFont val="Arial"/>
        <family val="0"/>
      </rPr>
      <t>, in</t>
    </r>
    <r>
      <rPr>
        <vertAlign val="superscript"/>
        <sz val="10"/>
        <rFont val="Arial"/>
        <family val="2"/>
      </rPr>
      <t>3</t>
    </r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</si>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</sst>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vertAlign val="subscript"/>
      <sz val="10"/>
      <name val="Symbol"/>
      <family val="1"/>
    </font>
    <font>
      <b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Fin Normal Force Coefficient Slope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Sheet1!$Y$5</c:f>
              <c:strCache>
                <c:ptCount val="1"/>
                <c:pt idx="0">
                  <c:v>SREFCNa, in2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Sheet1!$X$6:$X$25</c:f>
              <c:numCache/>
            </c:numRef>
          </c:xVal>
          <c:yVal>
            <c:numRef>
              <c:f>Sheet1!$Y$6:$Y$25</c:f>
              <c:numCache/>
            </c:numRef>
          </c:yVal>
          <c:smooth val="1"/>
        </c:ser>
        <c:axId val="34787029"/>
        <c:axId val="44647806"/>
      </c:scatterChart>
      <c:valAx>
        <c:axId val="34787029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Mach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647806"/>
        <c:crosses val="autoZero"/>
        <c:crossBetween val="midCat"/>
        <c:dispUnits/>
        <c:minorUnit val="0.2"/>
      </c:valAx>
      <c:valAx>
        <c:axId val="44647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SREF*CNA, sq 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478702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Fin Center of Pressure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Sheet1!$AF$6:$AF$25</c:f>
              <c:numCache/>
            </c:numRef>
          </c:xVal>
          <c:yVal>
            <c:numRef>
              <c:f>Sheet1!$AG$6:$AG$25</c:f>
              <c:numCache/>
            </c:numRef>
          </c:yVal>
          <c:smooth val="1"/>
        </c:ser>
        <c:axId val="66285935"/>
        <c:axId val="59702504"/>
      </c:scatterChart>
      <c:valAx>
        <c:axId val="66285935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Mach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9702504"/>
        <c:crosses val="autoZero"/>
        <c:crossBetween val="midCat"/>
        <c:dispUnits/>
      </c:valAx>
      <c:valAx>
        <c:axId val="59702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Center of Pressure, in aft of Root Chord Leading Edge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628593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409575</xdr:colOff>
      <xdr:row>28</xdr:row>
      <xdr:rowOff>47625</xdr:rowOff>
    </xdr:from>
    <xdr:to>
      <xdr:col>20</xdr:col>
      <xdr:colOff>514350</xdr:colOff>
      <xdr:row>52</xdr:row>
      <xdr:rowOff>38100</xdr:rowOff>
    </xdr:to>
    <xdr:graphicFrame>
      <xdr:nvGraphicFramePr>
        <xdr:cNvPr id="1" name="Chart 2"/>
        <xdr:cNvGraphicFramePr/>
      </xdr:nvGraphicFramePr>
      <xdr:xfrm>
        <a:off x="6953250" y="4943475"/>
        <a:ext cx="64960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9525</xdr:colOff>
      <xdr:row>28</xdr:row>
      <xdr:rowOff>57150</xdr:rowOff>
    </xdr:from>
    <xdr:to>
      <xdr:col>32</xdr:col>
      <xdr:colOff>314325</xdr:colOff>
      <xdr:row>52</xdr:row>
      <xdr:rowOff>47625</xdr:rowOff>
    </xdr:to>
    <xdr:graphicFrame>
      <xdr:nvGraphicFramePr>
        <xdr:cNvPr id="2" name="Chart 4"/>
        <xdr:cNvGraphicFramePr/>
      </xdr:nvGraphicFramePr>
      <xdr:xfrm>
        <a:off x="14163675" y="4953000"/>
        <a:ext cx="648652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AK25"/>
  <sheetViews>
    <sheetView tabSelected="1" workbookViewId="0" topLeftCell="L12">
      <selection activeCell="W57" sqref="W57"/>
    </sheetView>
  </sheetViews>
  <sheetFormatPr defaultColWidth="9.140625" defaultRowHeight="12.75"/>
  <cols>
    <col min="4" max="4" width="8.140625" style="0" customWidth="1"/>
    <col min="5" max="5" width="8.00390625" style="0" customWidth="1"/>
    <col min="7" max="9" width="10.00390625" style="0" customWidth="1"/>
    <col min="10" max="10" width="15.421875" style="0" customWidth="1"/>
    <col min="11" max="12" width="10.00390625" style="0" customWidth="1"/>
    <col min="13" max="13" width="11.8515625" style="0" customWidth="1"/>
    <col min="28" max="30" width="9.57421875" style="0" customWidth="1"/>
    <col min="33" max="33" width="12.140625" style="0" customWidth="1"/>
  </cols>
  <sheetData>
    <row r="5" spans="3:35" ht="41.25" customHeight="1">
      <c r="C5" s="3" t="s">
        <v>0</v>
      </c>
      <c r="D5" s="2" t="s">
        <v>3</v>
      </c>
      <c r="E5" s="2" t="s">
        <v>4</v>
      </c>
      <c r="F5" s="2" t="s">
        <v>2</v>
      </c>
      <c r="G5" s="1" t="s">
        <v>1</v>
      </c>
      <c r="H5" s="1" t="s">
        <v>15</v>
      </c>
      <c r="I5" s="2" t="s">
        <v>10</v>
      </c>
      <c r="J5" s="2" t="s">
        <v>20</v>
      </c>
      <c r="K5" s="2" t="s">
        <v>7</v>
      </c>
      <c r="L5" s="2" t="s">
        <v>6</v>
      </c>
      <c r="M5" s="2" t="s">
        <v>9</v>
      </c>
      <c r="N5" s="2" t="s">
        <v>8</v>
      </c>
      <c r="O5" s="2" t="s">
        <v>5</v>
      </c>
      <c r="P5" s="2" t="s">
        <v>11</v>
      </c>
      <c r="Q5" s="2" t="s">
        <v>12</v>
      </c>
      <c r="R5" s="2" t="s">
        <v>13</v>
      </c>
      <c r="S5" s="2" t="s">
        <v>19</v>
      </c>
      <c r="T5" s="2" t="s">
        <v>26</v>
      </c>
      <c r="U5" s="2" t="s">
        <v>14</v>
      </c>
      <c r="V5" s="2" t="s">
        <v>16</v>
      </c>
      <c r="W5" s="2" t="s">
        <v>17</v>
      </c>
      <c r="X5" s="2" t="str">
        <f aca="true" t="shared" si="0" ref="X5:X25">C5</f>
        <v>Mach no.</v>
      </c>
      <c r="Y5" s="2" t="s">
        <v>18</v>
      </c>
      <c r="Z5" s="2" t="s">
        <v>21</v>
      </c>
      <c r="AA5" s="2" t="s">
        <v>22</v>
      </c>
      <c r="AB5" s="2" t="s">
        <v>27</v>
      </c>
      <c r="AC5" s="2" t="s">
        <v>23</v>
      </c>
      <c r="AD5" s="2" t="s">
        <v>26</v>
      </c>
      <c r="AE5" s="2" t="s">
        <v>24</v>
      </c>
      <c r="AF5" s="2" t="str">
        <f>C5</f>
        <v>Mach no.</v>
      </c>
      <c r="AG5" s="2" t="s">
        <v>25</v>
      </c>
      <c r="AI5" s="2" t="s">
        <v>28</v>
      </c>
    </row>
    <row r="6" spans="3:37" ht="12.75">
      <c r="C6">
        <v>1.45</v>
      </c>
      <c r="D6">
        <v>8</v>
      </c>
      <c r="E6">
        <v>3</v>
      </c>
      <c r="F6">
        <v>8</v>
      </c>
      <c r="G6">
        <v>45</v>
      </c>
      <c r="H6">
        <f>ATAN((D6-E6)/F6)</f>
        <v>0.5585993153435624</v>
      </c>
      <c r="I6">
        <f>F6*(E6+D6)/2</f>
        <v>44</v>
      </c>
      <c r="J6">
        <f>F6*(2*D6^2+2*D6*E6-E6^2)/6</f>
        <v>222.66666666666666</v>
      </c>
      <c r="K6">
        <f>ATAN($F$6/$D$6)</f>
        <v>0.7853981633974483</v>
      </c>
      <c r="L6">
        <f>1/SIN($K$6)</f>
        <v>1.4142135623730951</v>
      </c>
      <c r="M6">
        <f>ATAN($F$6/($E$6+$D$6))</f>
        <v>0.628796286415433</v>
      </c>
      <c r="N6">
        <f>1/SIN($M$6)</f>
        <v>1.7001838135919305</v>
      </c>
      <c r="O6">
        <f aca="true" t="shared" si="1" ref="O6:O25">ASIN(1/C6)</f>
        <v>0.7610127542247298</v>
      </c>
      <c r="P6">
        <f aca="true" t="shared" si="2" ref="P6:P25">$E$6^2*TAN(O6)/2</f>
        <v>4.285714285714286</v>
      </c>
      <c r="Q6">
        <f aca="true" t="shared" si="3" ref="Q6:Q25">$D$6^2*TAN(O6)/2</f>
        <v>30.476190476190478</v>
      </c>
      <c r="R6">
        <f>IF(C6&gt;N6,$I$6-P6-Q6,$F$6^2*((COS($H$6))^2*(COS(O6))^2-(SIN($H$6))^2*(SIN(O6))^2)/(2*(COS($H$6))^2*SIN(2*O6)))</f>
        <v>10.847619047619048</v>
      </c>
      <c r="S6">
        <f>IF(C6&lt;N6,(($F$6-($D$6+$E$6)*TAN(O6))*COS(O6))^2/(2*SIN(2*O6)),0)</f>
        <v>1.6095238095238098</v>
      </c>
      <c r="T6">
        <f>P6+Q6+R6-S6</f>
        <v>44.00000000000001</v>
      </c>
      <c r="U6">
        <f>4*COS($H$6)/(C6^2*(COS($H$6)^2)-1)^(1/2)</f>
        <v>4.740870807567677</v>
      </c>
      <c r="V6">
        <f aca="true" t="shared" si="4" ref="V6:V25">U6/2</f>
        <v>2.3704354037838384</v>
      </c>
      <c r="W6">
        <f>U6*((C6^2*(COS($H$6))^2-1)^(1/2)/TAN($H$6)-COS($H$6)*((C6^2-1)^(1/2)/TAN($H$6)-1))</f>
        <v>2.6934188706918194</v>
      </c>
      <c r="X6">
        <f t="shared" si="0"/>
        <v>1.45</v>
      </c>
      <c r="Y6">
        <f>R6*U6+P6*V6+Q6*W6-S6*U6</f>
        <v>136.04077144054475</v>
      </c>
      <c r="Z6">
        <f>($D$6*$E$6^2-$E$6^3/3)*TAN(O6)/2</f>
        <v>30.000000000000004</v>
      </c>
      <c r="AA6">
        <f>$D$6^3*TAN(O6)/3</f>
        <v>162.53968253968256</v>
      </c>
      <c r="AB6">
        <f>IF(C6&lt;N6,S6*($D$6-($F$6-($D$6+$E$6)*TAN(O6))/(6*TAN(O6))),0)</f>
        <v>13.573650793650796</v>
      </c>
      <c r="AC6">
        <f>$J$6-Z6-AA6+AB6</f>
        <v>43.7006349206349</v>
      </c>
      <c r="AD6">
        <f>AC6+Z6+AA6-AB6</f>
        <v>222.66666666666666</v>
      </c>
      <c r="AE6">
        <f>AC6*U6+Z6*V6+AA6*W6-AB6*U6</f>
        <v>651.7286498698276</v>
      </c>
      <c r="AF6" s="2">
        <f aca="true" t="shared" si="5" ref="AF6:AF25">C6</f>
        <v>1.45</v>
      </c>
      <c r="AG6">
        <f>AE6/Y6</f>
        <v>4.7906862256706555</v>
      </c>
      <c r="AI6" t="s">
        <v>28</v>
      </c>
      <c r="AJ6" t="s">
        <v>28</v>
      </c>
      <c r="AK6" t="s">
        <v>28</v>
      </c>
    </row>
    <row r="7" spans="3:33" ht="12.75">
      <c r="C7">
        <v>1.5</v>
      </c>
      <c r="K7">
        <f>ATAN($F$6/$D$6)</f>
        <v>0.7853981633974483</v>
      </c>
      <c r="L7">
        <f>1/SIN($K$6)</f>
        <v>1.4142135623730951</v>
      </c>
      <c r="M7">
        <f>ATAN($F$6/($E$6+$D$6))</f>
        <v>0.628796286415433</v>
      </c>
      <c r="N7">
        <f>1/SIN($M$6)</f>
        <v>1.7001838135919305</v>
      </c>
      <c r="O7">
        <f t="shared" si="1"/>
        <v>0.7297276562269663</v>
      </c>
      <c r="P7">
        <f t="shared" si="2"/>
        <v>4.024922359499621</v>
      </c>
      <c r="Q7">
        <f t="shared" si="3"/>
        <v>28.621670111997307</v>
      </c>
      <c r="R7">
        <f aca="true" t="shared" si="6" ref="R7:R25">IF(C7&gt;N7,$I$6-P7-Q7,$F$6^2*((COS($H$6))^2*(COS(O7))^2-(SIN($H$6))^2*(SIN(O7))^2)/(2*(COS($H$6))^2*SIN(2*O7)))</f>
        <v>12.298373876248844</v>
      </c>
      <c r="S7">
        <f aca="true" t="shared" si="7" ref="S7:S25">IF(C7&lt;N7,(($F$6-($D$6+$E$6)*TAN(O7))*COS(O7))^2/(2*SIN(2*O7)),0)</f>
        <v>0.9449663477457723</v>
      </c>
      <c r="T7">
        <f aca="true" t="shared" si="8" ref="T7:T25">P7+Q7+R7-S7</f>
        <v>44.00000000000001</v>
      </c>
      <c r="U7">
        <f>4*COS($H$6)/(C7^2*(COS($H$6)^2)-1)^(1/2)</f>
        <v>4.314879119764749</v>
      </c>
      <c r="V7">
        <f t="shared" si="4"/>
        <v>2.1574395598823743</v>
      </c>
      <c r="W7">
        <f>U7*((C7^2*(COS($H$6))^2-1)^(1/2)/TAN($H$6)-COS($H$6)*((C7^2-1)^(1/2)/TAN($H$6)-1))</f>
        <v>2.5407629348699645</v>
      </c>
      <c r="X7">
        <f t="shared" si="0"/>
        <v>1.5</v>
      </c>
      <c r="Y7">
        <f>R7*U7+P7*V7+Q7*W7-S7*U7</f>
        <v>130.39298636139563</v>
      </c>
      <c r="Z7">
        <f aca="true" t="shared" si="9" ref="Z7:Z25">($D$6*$E$6^2-$E$6^3/3)*TAN(O7)/2</f>
        <v>28.17445651649735</v>
      </c>
      <c r="AA7">
        <f aca="true" t="shared" si="10" ref="AA7:AA25">$D$6^3*TAN(O7)/3</f>
        <v>152.64890726398565</v>
      </c>
      <c r="AB7">
        <f aca="true" t="shared" si="11" ref="AB7:AB25">IF(C7&lt;N7,S7*($D$6-($F$6-($D$6+$E$6)*TAN(O7))/(6*TAN(O7))),0)</f>
        <v>7.883496426160592</v>
      </c>
      <c r="AC7">
        <f>$J$6-Z7-AA7+AB7</f>
        <v>49.726799312344255</v>
      </c>
      <c r="AD7">
        <f>AC7+Z7+AA7-AB7</f>
        <v>222.66666666666666</v>
      </c>
      <c r="AE7">
        <f aca="true" t="shared" si="12" ref="AE7:AE25">AC7*U7+Z7*V7+AA7*W7-AB7*U7</f>
        <v>629.1781666172003</v>
      </c>
      <c r="AF7" s="2">
        <f t="shared" si="5"/>
        <v>1.5</v>
      </c>
      <c r="AG7">
        <f>AE7/Y7</f>
        <v>4.825245468904114</v>
      </c>
    </row>
    <row r="8" spans="3:33" ht="12.75">
      <c r="C8">
        <v>1.55</v>
      </c>
      <c r="K8">
        <f>ATAN($F$6/$D$6)</f>
        <v>0.7853981633974483</v>
      </c>
      <c r="L8">
        <f>1/SIN($K$6)</f>
        <v>1.4142135623730951</v>
      </c>
      <c r="M8">
        <f>ATAN($F$6/($E$6+$D$6))</f>
        <v>0.628796286415433</v>
      </c>
      <c r="N8">
        <f>1/SIN($M$6)</f>
        <v>1.7001838135919305</v>
      </c>
      <c r="O8">
        <f t="shared" si="1"/>
        <v>0.7012343645830686</v>
      </c>
      <c r="P8">
        <f t="shared" si="2"/>
        <v>3.7998029782867415</v>
      </c>
      <c r="Q8">
        <f t="shared" si="3"/>
        <v>27.02082117892794</v>
      </c>
      <c r="R8">
        <f t="shared" si="6"/>
        <v>13.670846715213857</v>
      </c>
      <c r="S8">
        <f t="shared" si="7"/>
        <v>0.4914708724285359</v>
      </c>
      <c r="T8">
        <f t="shared" si="8"/>
        <v>44</v>
      </c>
      <c r="U8">
        <f aca="true" t="shared" si="13" ref="U8:U25">4*COS($H$6)/(C8^2*(COS($H$6)^2)-1)^(1/2)</f>
        <v>3.976459451756532</v>
      </c>
      <c r="V8">
        <f t="shared" si="4"/>
        <v>1.988229725878266</v>
      </c>
      <c r="W8">
        <f>U8*((C8^2*(COS($H$6))^2-1)^(1/2)/TAN($H$6)-COS($H$6)*((C8^2-1)^(1/2)/TAN($H$6)-1))</f>
        <v>2.4097776139466704</v>
      </c>
      <c r="X8">
        <f t="shared" si="0"/>
        <v>1.55</v>
      </c>
      <c r="Y8">
        <f>R8*U8+P8*V8+Q8*W8-S8*U8</f>
        <v>125.07630485964249</v>
      </c>
      <c r="Z8">
        <f t="shared" si="9"/>
        <v>26.59862084800719</v>
      </c>
      <c r="AA8">
        <f t="shared" si="10"/>
        <v>144.11104628761566</v>
      </c>
      <c r="AB8">
        <f t="shared" si="11"/>
        <v>4.056750035199069</v>
      </c>
      <c r="AC8">
        <f>$J$6-Z8-AA8+AB8</f>
        <v>56.01374956624287</v>
      </c>
      <c r="AD8">
        <f>AC8+Z8+AA8-AB8</f>
        <v>222.66666666666669</v>
      </c>
      <c r="AE8">
        <f t="shared" si="12"/>
        <v>606.7646437738308</v>
      </c>
      <c r="AF8" s="2">
        <f t="shared" si="5"/>
        <v>1.55</v>
      </c>
      <c r="AG8">
        <f>AE8/Y8</f>
        <v>4.851155816081447</v>
      </c>
    </row>
    <row r="9" spans="3:33" ht="12.75">
      <c r="C9">
        <v>1.6</v>
      </c>
      <c r="K9">
        <f>ATAN($F$6/$D$6)</f>
        <v>0.7853981633974483</v>
      </c>
      <c r="L9">
        <f>1/SIN($K$6)</f>
        <v>1.4142135623730951</v>
      </c>
      <c r="M9">
        <f>ATAN($F$6/($E$6+$D$6))</f>
        <v>0.628796286415433</v>
      </c>
      <c r="N9">
        <f>1/SIN($M$6)</f>
        <v>1.7001838135919305</v>
      </c>
      <c r="O9">
        <f t="shared" si="1"/>
        <v>0.6751315329370317</v>
      </c>
      <c r="P9">
        <f t="shared" si="2"/>
        <v>3.6028834606144606</v>
      </c>
      <c r="Q9">
        <f t="shared" si="3"/>
        <v>25.620504608813942</v>
      </c>
      <c r="R9">
        <f t="shared" si="6"/>
        <v>14.979988788465901</v>
      </c>
      <c r="S9">
        <f t="shared" si="7"/>
        <v>0.20337685789430351</v>
      </c>
      <c r="T9">
        <f t="shared" si="8"/>
        <v>44</v>
      </c>
      <c r="U9">
        <f t="shared" si="13"/>
        <v>3.69898941808781</v>
      </c>
      <c r="V9">
        <f t="shared" si="4"/>
        <v>1.849494709043905</v>
      </c>
      <c r="W9">
        <f>U9*((C9^2*(COS($H$6))^2-1)^(1/2)/TAN($H$6)-COS($H$6)*((C9^2-1)^(1/2)/TAN($H$6)-1))</f>
        <v>2.295473180485385</v>
      </c>
      <c r="X9">
        <f t="shared" si="0"/>
        <v>1.6</v>
      </c>
      <c r="Y9">
        <f>R9*U9+P9*V9+Q9*W9-S9*U9</f>
        <v>120.13322626411727</v>
      </c>
      <c r="Z9">
        <f t="shared" si="9"/>
        <v>25.220184224301224</v>
      </c>
      <c r="AA9">
        <f t="shared" si="10"/>
        <v>136.6426912470077</v>
      </c>
      <c r="AB9">
        <f t="shared" si="11"/>
        <v>1.6611822838351897</v>
      </c>
      <c r="AC9">
        <f>$J$6-Z9-AA9+AB9</f>
        <v>62.464973479192935</v>
      </c>
      <c r="AD9">
        <f>AC9+Z9+AA9-AB9</f>
        <v>222.66666666666666</v>
      </c>
      <c r="AE9">
        <f t="shared" si="12"/>
        <v>585.2168105620581</v>
      </c>
      <c r="AF9" s="2">
        <f t="shared" si="5"/>
        <v>1.6</v>
      </c>
      <c r="AG9">
        <f>AE9/Y9</f>
        <v>4.871398436228106</v>
      </c>
    </row>
    <row r="10" spans="3:33" ht="12.75">
      <c r="C10">
        <v>1.65</v>
      </c>
      <c r="K10">
        <f>ATAN($F$6/$D$6)</f>
        <v>0.7853981633974483</v>
      </c>
      <c r="L10">
        <f>1/SIN($K$6)</f>
        <v>1.4142135623730951</v>
      </c>
      <c r="M10">
        <f>ATAN($F$6/($E$6+$D$6))</f>
        <v>0.628796286415433</v>
      </c>
      <c r="N10">
        <f>1/SIN($M$6)</f>
        <v>1.7001838135919305</v>
      </c>
      <c r="O10">
        <f t="shared" si="1"/>
        <v>0.651098584971118</v>
      </c>
      <c r="P10">
        <f t="shared" si="2"/>
        <v>3.4287269299175676</v>
      </c>
      <c r="Q10">
        <f t="shared" si="3"/>
        <v>24.382058168302702</v>
      </c>
      <c r="R10">
        <f t="shared" si="6"/>
        <v>16.23692686145408</v>
      </c>
      <c r="S10">
        <f t="shared" si="7"/>
        <v>0.04771195967434501</v>
      </c>
      <c r="T10">
        <f t="shared" si="8"/>
        <v>44</v>
      </c>
      <c r="U10">
        <f t="shared" si="13"/>
        <v>3.465997601151397</v>
      </c>
      <c r="V10">
        <f t="shared" si="4"/>
        <v>1.7329988005756984</v>
      </c>
      <c r="W10">
        <f>U10*((C10^2*(COS($H$6))^2-1)^(1/2)/TAN($H$6)-COS($H$6)*((C10^2-1)^(1/2)/TAN($H$6)-1))</f>
        <v>2.194392975780277</v>
      </c>
      <c r="X10">
        <f t="shared" si="0"/>
        <v>1.65</v>
      </c>
      <c r="Y10">
        <f>R10*U10+P10*V10+Q10*W10-S10*U10</f>
        <v>115.55757685073134</v>
      </c>
      <c r="Z10">
        <f t="shared" si="9"/>
        <v>24.001088509422974</v>
      </c>
      <c r="AA10">
        <f t="shared" si="10"/>
        <v>130.03764356428107</v>
      </c>
      <c r="AB10">
        <f t="shared" si="11"/>
        <v>0.3856754607836243</v>
      </c>
      <c r="AC10">
        <f>$J$6-Z10-AA10+AB10</f>
        <v>69.01361005374625</v>
      </c>
      <c r="AD10">
        <f>AC10+Z10+AA10-AB10</f>
        <v>222.66666666666666</v>
      </c>
      <c r="AE10">
        <f t="shared" si="12"/>
        <v>564.8118058950023</v>
      </c>
      <c r="AF10" s="2">
        <f t="shared" si="5"/>
        <v>1.65</v>
      </c>
      <c r="AG10">
        <f>AE10/Y10</f>
        <v>4.887708978395974</v>
      </c>
    </row>
    <row r="11" spans="3:33" ht="12.75">
      <c r="C11">
        <v>1.7</v>
      </c>
      <c r="K11">
        <f aca="true" t="shared" si="14" ref="K11:K25">ATAN($F$6/$D$6)</f>
        <v>0.7853981633974483</v>
      </c>
      <c r="L11">
        <f aca="true" t="shared" si="15" ref="L11:L25">1/SIN($K$6)</f>
        <v>1.4142135623730951</v>
      </c>
      <c r="M11">
        <f aca="true" t="shared" si="16" ref="M11:M25">ATAN($F$6/($E$6+$D$6))</f>
        <v>0.628796286415433</v>
      </c>
      <c r="N11">
        <f aca="true" t="shared" si="17" ref="N11:N25">1/SIN($M$6)</f>
        <v>1.7001838135919305</v>
      </c>
      <c r="O11">
        <f t="shared" si="1"/>
        <v>0.6288749254950518</v>
      </c>
      <c r="P11">
        <f t="shared" si="2"/>
        <v>3.2732683535398857</v>
      </c>
      <c r="Q11">
        <f t="shared" si="3"/>
        <v>23.276574958505854</v>
      </c>
      <c r="R11">
        <f t="shared" si="6"/>
        <v>17.450157289204856</v>
      </c>
      <c r="S11">
        <f t="shared" si="7"/>
        <v>6.012505971429287E-07</v>
      </c>
      <c r="T11">
        <f t="shared" si="8"/>
        <v>44</v>
      </c>
      <c r="U11">
        <f t="shared" si="13"/>
        <v>3.2666669502315187</v>
      </c>
      <c r="V11">
        <f t="shared" si="4"/>
        <v>1.6333334751157593</v>
      </c>
      <c r="W11">
        <f>U11*((C11^2*(COS($H$6))^2-1)^(1/2)/TAN($H$6)-COS($H$6)*((C11^2-1)^(1/2)/TAN($H$6)-1))</f>
        <v>2.10404290792582</v>
      </c>
      <c r="X11">
        <f t="shared" si="0"/>
        <v>1.7</v>
      </c>
      <c r="Y11">
        <f>R11*U11+P11*V11+Q11*W11-S11*U11</f>
        <v>111.3251013660234</v>
      </c>
      <c r="Z11">
        <f t="shared" si="9"/>
        <v>22.912878474779202</v>
      </c>
      <c r="AA11">
        <f t="shared" si="10"/>
        <v>124.14173311203122</v>
      </c>
      <c r="AB11">
        <f t="shared" si="11"/>
        <v>4.810186989354184E-06</v>
      </c>
      <c r="AC11">
        <f>$J$6-Z11-AA11+AB11</f>
        <v>75.61205989004323</v>
      </c>
      <c r="AD11">
        <f>AC11+Z11+AA11-AB11</f>
        <v>222.66666666666666</v>
      </c>
      <c r="AE11">
        <f t="shared" si="12"/>
        <v>545.6233059245569</v>
      </c>
      <c r="AF11" s="2">
        <f t="shared" si="5"/>
        <v>1.7</v>
      </c>
      <c r="AG11">
        <f>AE11/Y11</f>
        <v>4.901170528743682</v>
      </c>
    </row>
    <row r="12" spans="3:33" ht="12.75">
      <c r="C12">
        <v>1.701</v>
      </c>
      <c r="K12">
        <f t="shared" si="14"/>
        <v>0.7853981633974483</v>
      </c>
      <c r="L12">
        <f t="shared" si="15"/>
        <v>1.4142135623730951</v>
      </c>
      <c r="M12">
        <f t="shared" si="16"/>
        <v>0.628796286415433</v>
      </c>
      <c r="N12">
        <f t="shared" si="17"/>
        <v>1.7001838135919305</v>
      </c>
      <c r="O12">
        <f t="shared" si="1"/>
        <v>0.6284473652975014</v>
      </c>
      <c r="P12">
        <f t="shared" si="2"/>
        <v>3.270327246698151</v>
      </c>
      <c r="Q12">
        <f t="shared" si="3"/>
        <v>23.255660420964627</v>
      </c>
      <c r="R12">
        <f t="shared" si="6"/>
        <v>17.47401233233722</v>
      </c>
      <c r="S12">
        <f t="shared" si="7"/>
        <v>0</v>
      </c>
      <c r="T12">
        <f t="shared" si="8"/>
        <v>44</v>
      </c>
      <c r="U12">
        <f t="shared" si="13"/>
        <v>3.2629683859515493</v>
      </c>
      <c r="V12">
        <f t="shared" si="4"/>
        <v>1.6314841929757746</v>
      </c>
      <c r="W12">
        <f>U12*((C12^2*(COS($H$6))^2-1)^(1/2)/TAN($H$6)-COS($H$6)*((C12^2-1)^(1/2)/TAN($H$6)-1))</f>
        <v>2.10233175244067</v>
      </c>
      <c r="X12">
        <f t="shared" si="0"/>
        <v>1.701</v>
      </c>
      <c r="Y12">
        <f>R12*U12+P12*V12+Q12*W12-S12*U12</f>
        <v>111.24375035196157</v>
      </c>
      <c r="Z12">
        <f t="shared" si="9"/>
        <v>22.892290726887055</v>
      </c>
      <c r="AA12">
        <f t="shared" si="10"/>
        <v>124.03018891181135</v>
      </c>
      <c r="AB12">
        <f t="shared" si="11"/>
        <v>0</v>
      </c>
      <c r="AC12">
        <f>$J$6-Z12-AA12+AB12</f>
        <v>75.74418702796824</v>
      </c>
      <c r="AD12">
        <f>AC12+Z12+AA12-AB12</f>
        <v>222.66666666666663</v>
      </c>
      <c r="AE12">
        <f t="shared" si="12"/>
        <v>545.2519025642996</v>
      </c>
      <c r="AF12" s="2">
        <f t="shared" si="5"/>
        <v>1.701</v>
      </c>
      <c r="AG12">
        <f>AE12/Y12</f>
        <v>4.901416042152387</v>
      </c>
    </row>
    <row r="13" spans="3:33" ht="12.75">
      <c r="C13">
        <v>1.75</v>
      </c>
      <c r="K13">
        <f t="shared" si="14"/>
        <v>0.7853981633974483</v>
      </c>
      <c r="L13">
        <f t="shared" si="15"/>
        <v>1.4142135623730951</v>
      </c>
      <c r="M13">
        <f t="shared" si="16"/>
        <v>0.628796286415433</v>
      </c>
      <c r="N13">
        <f t="shared" si="17"/>
        <v>1.7001838135919305</v>
      </c>
      <c r="O13">
        <f t="shared" si="1"/>
        <v>0.6082455789102096</v>
      </c>
      <c r="P13">
        <f t="shared" si="2"/>
        <v>3.133397807202561</v>
      </c>
      <c r="Q13">
        <f t="shared" si="3"/>
        <v>22.28193996232932</v>
      </c>
      <c r="R13">
        <f t="shared" si="6"/>
        <v>18.584662230468115</v>
      </c>
      <c r="S13">
        <f t="shared" si="7"/>
        <v>0</v>
      </c>
      <c r="T13">
        <f t="shared" si="8"/>
        <v>44</v>
      </c>
      <c r="U13">
        <f t="shared" si="13"/>
        <v>3.093556764946123</v>
      </c>
      <c r="V13">
        <f t="shared" si="4"/>
        <v>1.5467783824730614</v>
      </c>
      <c r="W13">
        <f>U13*((C13^2*(COS($H$6))^2-1)^(1/2)/TAN($H$6)-COS($H$6)*((C13^2-1)^(1/2)/TAN($H$6)-1))</f>
        <v>2.0225645795281455</v>
      </c>
      <c r="X13">
        <f t="shared" si="0"/>
        <v>1.75</v>
      </c>
      <c r="Y13">
        <f>R13*U13+P13*V13+Q13*W13-S13*U13</f>
        <v>107.40604209015274</v>
      </c>
      <c r="Z13">
        <f t="shared" si="9"/>
        <v>21.933784650417927</v>
      </c>
      <c r="AA13">
        <f t="shared" si="10"/>
        <v>118.83701313242305</v>
      </c>
      <c r="AB13">
        <f t="shared" si="11"/>
        <v>0</v>
      </c>
      <c r="AC13">
        <f>$J$6-Z13-AA13+AB13</f>
        <v>81.89586888382568</v>
      </c>
      <c r="AD13">
        <f>AC13+Z13+AA13-AB13</f>
        <v>222.66666666666669</v>
      </c>
      <c r="AE13">
        <f t="shared" si="12"/>
        <v>527.6317566483455</v>
      </c>
      <c r="AF13" s="2">
        <f t="shared" si="5"/>
        <v>1.75</v>
      </c>
      <c r="AG13">
        <f>AE13/Y13</f>
        <v>4.912496041940271</v>
      </c>
    </row>
    <row r="14" spans="3:33" ht="12.75">
      <c r="C14">
        <v>1.8</v>
      </c>
      <c r="K14">
        <f t="shared" si="14"/>
        <v>0.7853981633974483</v>
      </c>
      <c r="L14">
        <f t="shared" si="15"/>
        <v>1.4142135623730951</v>
      </c>
      <c r="M14">
        <f t="shared" si="16"/>
        <v>0.628796286415433</v>
      </c>
      <c r="N14">
        <f t="shared" si="17"/>
        <v>1.7001838135919305</v>
      </c>
      <c r="O14">
        <f t="shared" si="1"/>
        <v>0.5890309702162738</v>
      </c>
      <c r="P14">
        <f t="shared" si="2"/>
        <v>3.0066889715147735</v>
      </c>
      <c r="Q14">
        <f t="shared" si="3"/>
        <v>21.380899352993946</v>
      </c>
      <c r="R14">
        <f t="shared" si="6"/>
        <v>19.612411675491277</v>
      </c>
      <c r="S14">
        <f t="shared" si="7"/>
        <v>0</v>
      </c>
      <c r="T14">
        <f t="shared" si="8"/>
        <v>44</v>
      </c>
      <c r="U14">
        <f t="shared" si="13"/>
        <v>2.941355380917152</v>
      </c>
      <c r="V14">
        <f t="shared" si="4"/>
        <v>1.470677690458576</v>
      </c>
      <c r="W14">
        <f>U14*((C14^2*(COS($H$6))^2-1)^(1/2)/TAN($H$6)-COS($H$6)*((C14^2-1)^(1/2)/TAN($H$6)-1))</f>
        <v>1.9485365784353457</v>
      </c>
      <c r="X14">
        <f t="shared" si="0"/>
        <v>1.8</v>
      </c>
      <c r="Y14">
        <f>R14*U14+P14*V14+Q14*W14-S14*U14</f>
        <v>103.77040747617659</v>
      </c>
      <c r="Z14">
        <f t="shared" si="9"/>
        <v>21.046822800603415</v>
      </c>
      <c r="AA14">
        <f t="shared" si="10"/>
        <v>114.03146321596772</v>
      </c>
      <c r="AB14">
        <f t="shared" si="11"/>
        <v>0</v>
      </c>
      <c r="AC14">
        <f>$J$6-Z14-AA14+AB14</f>
        <v>87.58838065009552</v>
      </c>
      <c r="AD14">
        <f>AC14+Z14+AA14-AB14</f>
        <v>222.66666666666663</v>
      </c>
      <c r="AE14">
        <f t="shared" si="12"/>
        <v>510.77612464767833</v>
      </c>
      <c r="AF14" s="2">
        <f t="shared" si="5"/>
        <v>1.8</v>
      </c>
      <c r="AG14">
        <f>AE14/Y14</f>
        <v>4.922175185299733</v>
      </c>
    </row>
    <row r="15" spans="3:33" ht="12.75">
      <c r="C15">
        <v>1.9</v>
      </c>
      <c r="K15">
        <f t="shared" si="14"/>
        <v>0.7853981633974483</v>
      </c>
      <c r="L15">
        <f t="shared" si="15"/>
        <v>1.4142135623730951</v>
      </c>
      <c r="M15">
        <f t="shared" si="16"/>
        <v>0.628796286415433</v>
      </c>
      <c r="N15">
        <f t="shared" si="17"/>
        <v>1.7001838135919305</v>
      </c>
      <c r="O15">
        <f t="shared" si="1"/>
        <v>0.5542618344523281</v>
      </c>
      <c r="P15">
        <f t="shared" si="2"/>
        <v>2.785430072655778</v>
      </c>
      <c r="Q15">
        <f t="shared" si="3"/>
        <v>19.807502738885532</v>
      </c>
      <c r="R15">
        <f t="shared" si="6"/>
        <v>21.40706718845869</v>
      </c>
      <c r="S15">
        <f t="shared" si="7"/>
        <v>0</v>
      </c>
      <c r="T15">
        <f t="shared" si="8"/>
        <v>44</v>
      </c>
      <c r="U15">
        <f t="shared" si="13"/>
        <v>2.685002203852811</v>
      </c>
      <c r="V15">
        <f t="shared" si="4"/>
        <v>1.3425011019264055</v>
      </c>
      <c r="W15">
        <f>U15*((C15^2*(COS($H$6))^2-1)^(1/2)/TAN($H$6)-COS($H$6)*((C15^2-1)^(1/2)/TAN($H$6)-1))</f>
        <v>1.8186138587345306</v>
      </c>
      <c r="X15">
        <f t="shared" si="0"/>
        <v>1.9</v>
      </c>
      <c r="Y15">
        <f>R15*U15+P15*V15+Q15*W15-S15*U15</f>
        <v>97.23966450877552</v>
      </c>
      <c r="Z15">
        <f t="shared" si="9"/>
        <v>19.498010508590447</v>
      </c>
      <c r="AA15">
        <f t="shared" si="10"/>
        <v>105.6400146073895</v>
      </c>
      <c r="AB15">
        <f t="shared" si="11"/>
        <v>0</v>
      </c>
      <c r="AC15">
        <f>$J$6-Z15-AA15+AB15</f>
        <v>97.5286415506867</v>
      </c>
      <c r="AD15">
        <f>AC15+Z15+AA15-AB15</f>
        <v>222.66666666666666</v>
      </c>
      <c r="AE15">
        <f t="shared" si="12"/>
        <v>480.15911269743674</v>
      </c>
      <c r="AF15" s="2">
        <f t="shared" si="5"/>
        <v>1.9</v>
      </c>
      <c r="AG15">
        <f>AE15/Y15</f>
        <v>4.937893555300206</v>
      </c>
    </row>
    <row r="16" spans="3:33" ht="12.75">
      <c r="C16">
        <v>2</v>
      </c>
      <c r="K16">
        <f t="shared" si="14"/>
        <v>0.7853981633974483</v>
      </c>
      <c r="L16">
        <f t="shared" si="15"/>
        <v>1.4142135623730951</v>
      </c>
      <c r="M16">
        <f t="shared" si="16"/>
        <v>0.628796286415433</v>
      </c>
      <c r="N16">
        <f t="shared" si="17"/>
        <v>1.7001838135919305</v>
      </c>
      <c r="O16">
        <f t="shared" si="1"/>
        <v>0.5235987755982989</v>
      </c>
      <c r="P16">
        <f t="shared" si="2"/>
        <v>2.5980762113533165</v>
      </c>
      <c r="Q16">
        <f t="shared" si="3"/>
        <v>18.475208614068027</v>
      </c>
      <c r="R16">
        <f t="shared" si="6"/>
        <v>22.926715174578657</v>
      </c>
      <c r="S16">
        <f t="shared" si="7"/>
        <v>0</v>
      </c>
      <c r="T16">
        <f t="shared" si="8"/>
        <v>44</v>
      </c>
      <c r="U16">
        <f t="shared" si="13"/>
        <v>2.476234344109238</v>
      </c>
      <c r="V16">
        <f t="shared" si="4"/>
        <v>1.238117172054619</v>
      </c>
      <c r="W16">
        <f>U16*((C16^2*(COS($H$6))^2-1)^(1/2)/TAN($H$6)-COS($H$6)*((C16^2-1)^(1/2)/TAN($H$6)-1))</f>
        <v>1.7077773662746327</v>
      </c>
      <c r="X16">
        <f t="shared" si="0"/>
        <v>2</v>
      </c>
      <c r="Y16">
        <f>R16*U16+P16*V16+Q16*W16-S16*U16</f>
        <v>91.54018539279274</v>
      </c>
      <c r="Z16">
        <f t="shared" si="9"/>
        <v>18.186533479473216</v>
      </c>
      <c r="AA16">
        <f t="shared" si="10"/>
        <v>98.53444594169615</v>
      </c>
      <c r="AB16">
        <f t="shared" si="11"/>
        <v>0</v>
      </c>
      <c r="AC16">
        <f>$J$6-Z16-AA16+AB16</f>
        <v>105.9456872454973</v>
      </c>
      <c r="AD16">
        <f>AC16+Z16+AA16-AB16</f>
        <v>222.66666666666666</v>
      </c>
      <c r="AE16">
        <f t="shared" si="12"/>
        <v>453.13830534627846</v>
      </c>
      <c r="AF16" s="2">
        <f t="shared" si="5"/>
        <v>2</v>
      </c>
      <c r="AG16">
        <f>AE16/Y16</f>
        <v>4.950157173069868</v>
      </c>
    </row>
    <row r="17" spans="3:33" ht="12.75">
      <c r="C17">
        <v>2.2</v>
      </c>
      <c r="K17">
        <f t="shared" si="14"/>
        <v>0.7853981633974483</v>
      </c>
      <c r="L17">
        <f t="shared" si="15"/>
        <v>1.4142135623730951</v>
      </c>
      <c r="M17">
        <f t="shared" si="16"/>
        <v>0.628796286415433</v>
      </c>
      <c r="N17">
        <f t="shared" si="17"/>
        <v>1.7001838135919305</v>
      </c>
      <c r="O17">
        <f t="shared" si="1"/>
        <v>0.4718618372796419</v>
      </c>
      <c r="P17">
        <f t="shared" si="2"/>
        <v>2.2963966338592297</v>
      </c>
      <c r="Q17">
        <f t="shared" si="3"/>
        <v>16.32993161855452</v>
      </c>
      <c r="R17">
        <f t="shared" si="6"/>
        <v>25.373671747586247</v>
      </c>
      <c r="S17">
        <f t="shared" si="7"/>
        <v>0</v>
      </c>
      <c r="T17">
        <f t="shared" si="8"/>
        <v>44</v>
      </c>
      <c r="U17">
        <f t="shared" si="13"/>
        <v>2.153722700646726</v>
      </c>
      <c r="V17">
        <f t="shared" si="4"/>
        <v>1.076861350323363</v>
      </c>
      <c r="W17">
        <f>U17*((C17^2*(COS($H$6))^2-1)^(1/2)/TAN($H$6)-COS($H$6)*((C17^2-1)^(1/2)/TAN($H$6)-1))</f>
        <v>1.5272915605598987</v>
      </c>
      <c r="X17">
        <f t="shared" si="0"/>
        <v>2.2</v>
      </c>
      <c r="Y17">
        <f>R17*U17+P17*V17+Q17*W17-S17*U17</f>
        <v>82.06132036708922</v>
      </c>
      <c r="Z17">
        <f t="shared" si="9"/>
        <v>16.074776437014606</v>
      </c>
      <c r="AA17">
        <f t="shared" si="10"/>
        <v>87.09296863229078</v>
      </c>
      <c r="AB17">
        <f t="shared" si="11"/>
        <v>0</v>
      </c>
      <c r="AC17">
        <f>$J$6-Z17-AA17+AB17</f>
        <v>119.49892159736127</v>
      </c>
      <c r="AD17">
        <f>AC17+Z17+AA17-AB17</f>
        <v>222.66666666666663</v>
      </c>
      <c r="AE17">
        <f t="shared" si="12"/>
        <v>407.6942015833557</v>
      </c>
      <c r="AF17" s="2">
        <f t="shared" si="5"/>
        <v>2.2</v>
      </c>
      <c r="AG17">
        <f>AE17/Y17</f>
        <v>4.968165266651765</v>
      </c>
    </row>
    <row r="18" spans="3:33" ht="12.75">
      <c r="C18">
        <v>2.4</v>
      </c>
      <c r="K18">
        <f t="shared" si="14"/>
        <v>0.7853981633974483</v>
      </c>
      <c r="L18">
        <f t="shared" si="15"/>
        <v>1.4142135623730951</v>
      </c>
      <c r="M18">
        <f t="shared" si="16"/>
        <v>0.628796286415433</v>
      </c>
      <c r="N18">
        <f t="shared" si="17"/>
        <v>1.7001838135919305</v>
      </c>
      <c r="O18">
        <f t="shared" si="1"/>
        <v>0.4297754313045277</v>
      </c>
      <c r="P18">
        <f t="shared" si="2"/>
        <v>2.0625716183134757</v>
      </c>
      <c r="Q18">
        <f t="shared" si="3"/>
        <v>14.667175952451382</v>
      </c>
      <c r="R18">
        <f t="shared" si="6"/>
        <v>27.270252429235143</v>
      </c>
      <c r="S18">
        <f t="shared" si="7"/>
        <v>0</v>
      </c>
      <c r="T18">
        <f t="shared" si="8"/>
        <v>44</v>
      </c>
      <c r="U18">
        <f t="shared" si="13"/>
        <v>1.9135963396764222</v>
      </c>
      <c r="V18">
        <f t="shared" si="4"/>
        <v>0.9567981698382111</v>
      </c>
      <c r="W18">
        <f>U18*((C18^2*(COS($H$6))^2-1)^(1/2)/TAN($H$6)-COS($H$6)*((C18^2-1)^(1/2)/TAN($H$6)-1))</f>
        <v>1.3853217753146394</v>
      </c>
      <c r="X18">
        <f t="shared" si="0"/>
        <v>2.4</v>
      </c>
      <c r="Y18">
        <f>R18*U18+P18*V18+Q18*W18-S18*U18</f>
        <v>74.47647820950114</v>
      </c>
      <c r="Z18">
        <f t="shared" si="9"/>
        <v>14.438001328194328</v>
      </c>
      <c r="AA18">
        <f t="shared" si="10"/>
        <v>78.22493841307404</v>
      </c>
      <c r="AB18">
        <f t="shared" si="11"/>
        <v>0</v>
      </c>
      <c r="AC18">
        <f>$J$6-Z18-AA18+AB18</f>
        <v>130.00372692539827</v>
      </c>
      <c r="AD18">
        <f>AC18+Z18+AA18-AB18</f>
        <v>222.66666666666663</v>
      </c>
      <c r="AE18">
        <f t="shared" si="12"/>
        <v>370.9556197919513</v>
      </c>
      <c r="AF18" s="2">
        <f t="shared" si="5"/>
        <v>2.4</v>
      </c>
      <c r="AG18">
        <f>AE18/Y18</f>
        <v>4.980842659456306</v>
      </c>
    </row>
    <row r="19" spans="3:33" ht="12.75">
      <c r="C19">
        <v>2.6</v>
      </c>
      <c r="K19">
        <f t="shared" si="14"/>
        <v>0.7853981633974483</v>
      </c>
      <c r="L19">
        <f t="shared" si="15"/>
        <v>1.4142135623730951</v>
      </c>
      <c r="M19">
        <f t="shared" si="16"/>
        <v>0.628796286415433</v>
      </c>
      <c r="N19">
        <f t="shared" si="17"/>
        <v>1.7001838135919305</v>
      </c>
      <c r="O19">
        <f t="shared" si="1"/>
        <v>0.3947911196997615</v>
      </c>
      <c r="P19">
        <f t="shared" si="2"/>
        <v>1.8749999999999998</v>
      </c>
      <c r="Q19">
        <f t="shared" si="3"/>
        <v>13.333333333333332</v>
      </c>
      <c r="R19">
        <f t="shared" si="6"/>
        <v>28.791666666666668</v>
      </c>
      <c r="S19">
        <f t="shared" si="7"/>
        <v>0</v>
      </c>
      <c r="T19">
        <f t="shared" si="8"/>
        <v>44</v>
      </c>
      <c r="U19">
        <f t="shared" si="13"/>
        <v>1.7262278664637865</v>
      </c>
      <c r="V19">
        <f t="shared" si="4"/>
        <v>0.8631139332318932</v>
      </c>
      <c r="W19">
        <f>U19*((C19^2*(COS($H$6))^2-1)^(1/2)/TAN($H$6)-COS($H$6)*((C19^2-1)^(1/2)/TAN($H$6)-1))</f>
        <v>1.2698883648637425</v>
      </c>
      <c r="X19">
        <f t="shared" si="0"/>
        <v>2.6</v>
      </c>
      <c r="Y19">
        <f>R19*U19+P19*V19+Q19*W19-S19*U19</f>
        <v>68.25116081159622</v>
      </c>
      <c r="Z19">
        <f t="shared" si="9"/>
        <v>13.124999999999998</v>
      </c>
      <c r="AA19">
        <f t="shared" si="10"/>
        <v>71.1111111111111</v>
      </c>
      <c r="AB19">
        <f t="shared" si="11"/>
        <v>0</v>
      </c>
      <c r="AC19">
        <f>$J$6-Z19-AA19+AB19</f>
        <v>138.43055555555554</v>
      </c>
      <c r="AD19">
        <f>AC19+Z19+AA19-AB19</f>
        <v>222.66666666666663</v>
      </c>
      <c r="AE19">
        <f t="shared" si="12"/>
        <v>340.5942255562647</v>
      </c>
      <c r="AF19" s="2">
        <f t="shared" si="5"/>
        <v>2.6</v>
      </c>
      <c r="AG19">
        <f>AE19/Y19</f>
        <v>4.990306706965137</v>
      </c>
    </row>
    <row r="20" spans="3:33" ht="12.75">
      <c r="C20">
        <v>2.8</v>
      </c>
      <c r="K20">
        <f t="shared" si="14"/>
        <v>0.7853981633974483</v>
      </c>
      <c r="L20">
        <f t="shared" si="15"/>
        <v>1.4142135623730951</v>
      </c>
      <c r="M20">
        <f t="shared" si="16"/>
        <v>0.628796286415433</v>
      </c>
      <c r="N20">
        <f t="shared" si="17"/>
        <v>1.7001838135919305</v>
      </c>
      <c r="O20">
        <f t="shared" si="1"/>
        <v>0.36520722129036676</v>
      </c>
      <c r="P20">
        <f t="shared" si="2"/>
        <v>1.7206180040292132</v>
      </c>
      <c r="Q20">
        <f t="shared" si="3"/>
        <v>12.23550580642996</v>
      </c>
      <c r="R20">
        <f t="shared" si="6"/>
        <v>30.043876189540825</v>
      </c>
      <c r="S20">
        <f t="shared" si="7"/>
        <v>0</v>
      </c>
      <c r="T20">
        <f t="shared" si="8"/>
        <v>44</v>
      </c>
      <c r="U20">
        <f t="shared" si="13"/>
        <v>1.575074775527423</v>
      </c>
      <c r="V20">
        <f t="shared" si="4"/>
        <v>0.7875373877637115</v>
      </c>
      <c r="W20">
        <f>U20*((C20^2*(COS($H$6))^2-1)^(1/2)/TAN($H$6)-COS($H$6)*((C20^2-1)^(1/2)/TAN($H$6)-1))</f>
        <v>1.1737201099815249</v>
      </c>
      <c r="X20">
        <f t="shared" si="0"/>
        <v>2.8</v>
      </c>
      <c r="Y20">
        <f>R20*U20+P20*V20+Q20*W20-S20*U20</f>
        <v>63.03746177424964</v>
      </c>
      <c r="Z20">
        <f t="shared" si="9"/>
        <v>12.044326028204493</v>
      </c>
      <c r="AA20">
        <f t="shared" si="10"/>
        <v>65.25603096762646</v>
      </c>
      <c r="AB20">
        <f t="shared" si="11"/>
        <v>0</v>
      </c>
      <c r="AC20">
        <f>$J$6-Z20-AA20+AB20</f>
        <v>145.3663096708357</v>
      </c>
      <c r="AD20">
        <f>AC20+Z20+AA20-AB20</f>
        <v>222.66666666666666</v>
      </c>
      <c r="AE20">
        <f t="shared" si="12"/>
        <v>315.0404804759484</v>
      </c>
      <c r="AF20" s="2">
        <f t="shared" si="5"/>
        <v>2.8</v>
      </c>
      <c r="AG20">
        <f>AE20/Y20</f>
        <v>4.997670775580628</v>
      </c>
    </row>
    <row r="21" spans="3:33" ht="12.75">
      <c r="C21">
        <v>3</v>
      </c>
      <c r="K21">
        <f t="shared" si="14"/>
        <v>0.7853981633974483</v>
      </c>
      <c r="L21">
        <f t="shared" si="15"/>
        <v>1.4142135623730951</v>
      </c>
      <c r="M21">
        <f t="shared" si="16"/>
        <v>0.628796286415433</v>
      </c>
      <c r="N21">
        <f t="shared" si="17"/>
        <v>1.7001838135919305</v>
      </c>
      <c r="O21">
        <f t="shared" si="1"/>
        <v>0.3398369094541219</v>
      </c>
      <c r="P21">
        <f t="shared" si="2"/>
        <v>1.590990257669732</v>
      </c>
      <c r="Q21">
        <f t="shared" si="3"/>
        <v>11.31370849898476</v>
      </c>
      <c r="R21">
        <f t="shared" si="6"/>
        <v>31.09530124334551</v>
      </c>
      <c r="S21">
        <f t="shared" si="7"/>
        <v>0</v>
      </c>
      <c r="T21">
        <f t="shared" si="8"/>
        <v>44</v>
      </c>
      <c r="U21">
        <f t="shared" si="13"/>
        <v>1.45005841417422</v>
      </c>
      <c r="V21">
        <f t="shared" si="4"/>
        <v>0.72502920708711</v>
      </c>
      <c r="W21">
        <f>U21*((C21^2*(COS($H$6))^2-1)^(1/2)/TAN($H$6)-COS($H$6)*((C21^2-1)^(1/2)/TAN($H$6)-1))</f>
        <v>1.0920887920890516</v>
      </c>
      <c r="X21">
        <f t="shared" si="0"/>
        <v>3</v>
      </c>
      <c r="Y21">
        <f>R21*U21+P21*V21+Q21*W21-S21*U21</f>
        <v>58.59909186290075</v>
      </c>
      <c r="Z21">
        <f t="shared" si="9"/>
        <v>11.136931803688123</v>
      </c>
      <c r="AA21">
        <f t="shared" si="10"/>
        <v>60.33977866125205</v>
      </c>
      <c r="AB21">
        <f t="shared" si="11"/>
        <v>0</v>
      </c>
      <c r="AC21">
        <f>$J$6-Z21-AA21+AB21</f>
        <v>151.1899562017265</v>
      </c>
      <c r="AD21">
        <f>AC21+Z21+AA21-AB21</f>
        <v>222.66666666666666</v>
      </c>
      <c r="AE21">
        <f t="shared" si="12"/>
        <v>293.205264957044</v>
      </c>
      <c r="AF21" s="2">
        <f t="shared" si="5"/>
        <v>3</v>
      </c>
      <c r="AG21">
        <f>AE21/Y21</f>
        <v>5.003580356552813</v>
      </c>
    </row>
    <row r="22" spans="3:33" ht="12.75">
      <c r="C22">
        <v>3.5</v>
      </c>
      <c r="K22">
        <f t="shared" si="14"/>
        <v>0.7853981633974483</v>
      </c>
      <c r="L22">
        <f t="shared" si="15"/>
        <v>1.4142135623730951</v>
      </c>
      <c r="M22">
        <f t="shared" si="16"/>
        <v>0.628796286415433</v>
      </c>
      <c r="N22">
        <f t="shared" si="17"/>
        <v>1.7001838135919305</v>
      </c>
      <c r="O22">
        <f t="shared" si="1"/>
        <v>0.2897517014360475</v>
      </c>
      <c r="P22">
        <f t="shared" si="2"/>
        <v>1.3416407864998738</v>
      </c>
      <c r="Q22">
        <f t="shared" si="3"/>
        <v>9.540556703999103</v>
      </c>
      <c r="R22">
        <f t="shared" si="6"/>
        <v>33.117802509501026</v>
      </c>
      <c r="S22">
        <f t="shared" si="7"/>
        <v>0</v>
      </c>
      <c r="T22">
        <f t="shared" si="8"/>
        <v>44</v>
      </c>
      <c r="U22">
        <f t="shared" si="13"/>
        <v>1.2138291868974103</v>
      </c>
      <c r="V22">
        <f t="shared" si="4"/>
        <v>0.6069145934487051</v>
      </c>
      <c r="W22">
        <f>U22*((C22^2*(COS($H$6))^2-1)^(1/2)/TAN($H$6)-COS($H$6)*((C22^2-1)^(1/2)/TAN($H$6)-1))</f>
        <v>0.9325761343476354</v>
      </c>
      <c r="X22">
        <f t="shared" si="0"/>
        <v>3.5</v>
      </c>
      <c r="Y22">
        <f>R22*U22+P22*V22+Q22*W22-S22*U22</f>
        <v>49.91091215496932</v>
      </c>
      <c r="Z22">
        <f t="shared" si="9"/>
        <v>9.391485505499118</v>
      </c>
      <c r="AA22">
        <f t="shared" si="10"/>
        <v>50.882969087995214</v>
      </c>
      <c r="AB22">
        <f t="shared" si="11"/>
        <v>0</v>
      </c>
      <c r="AC22">
        <f>$J$6-Z22-AA22+AB22</f>
        <v>162.39221207317235</v>
      </c>
      <c r="AD22">
        <f>AC22+Z22+AA22-AB22</f>
        <v>222.66666666666666</v>
      </c>
      <c r="AE22">
        <f t="shared" si="12"/>
        <v>250.2684789629128</v>
      </c>
      <c r="AF22" s="2">
        <f t="shared" si="5"/>
        <v>3.5</v>
      </c>
      <c r="AG22">
        <f>AE22/Y22</f>
        <v>5.014303849744311</v>
      </c>
    </row>
    <row r="23" spans="3:33" ht="12.75">
      <c r="C23">
        <v>4</v>
      </c>
      <c r="K23">
        <f t="shared" si="14"/>
        <v>0.7853981633974483</v>
      </c>
      <c r="L23">
        <f t="shared" si="15"/>
        <v>1.4142135623730951</v>
      </c>
      <c r="M23">
        <f t="shared" si="16"/>
        <v>0.628796286415433</v>
      </c>
      <c r="N23">
        <f t="shared" si="17"/>
        <v>1.7001838135919305</v>
      </c>
      <c r="O23">
        <f t="shared" si="1"/>
        <v>0.25268025514207865</v>
      </c>
      <c r="P23">
        <f t="shared" si="2"/>
        <v>1.1618950038622249</v>
      </c>
      <c r="Q23">
        <f t="shared" si="3"/>
        <v>8.262364471909155</v>
      </c>
      <c r="R23">
        <f t="shared" si="6"/>
        <v>34.57574052422862</v>
      </c>
      <c r="S23">
        <f t="shared" si="7"/>
        <v>0</v>
      </c>
      <c r="T23">
        <f t="shared" si="8"/>
        <v>44</v>
      </c>
      <c r="U23">
        <f t="shared" si="13"/>
        <v>1.0465119042683657</v>
      </c>
      <c r="V23">
        <f t="shared" si="4"/>
        <v>0.5232559521341829</v>
      </c>
      <c r="W23">
        <f>U23*((C23^2*(COS($H$6))^2-1)^(1/2)/TAN($H$6)-COS($H$6)*((C23^2-1)^(1/2)/TAN($H$6)-1))</f>
        <v>0.8153629377599145</v>
      </c>
      <c r="X23">
        <f t="shared" si="0"/>
        <v>4</v>
      </c>
      <c r="Y23">
        <f>R23*U23+P23*V23+Q23*W23-S23*U23</f>
        <v>43.52871830268427</v>
      </c>
      <c r="Z23">
        <f t="shared" si="9"/>
        <v>8.133265027035575</v>
      </c>
      <c r="AA23">
        <f t="shared" si="10"/>
        <v>44.06594385018216</v>
      </c>
      <c r="AB23">
        <f t="shared" si="11"/>
        <v>0</v>
      </c>
      <c r="AC23">
        <f>$J$6-Z23-AA23+AB23</f>
        <v>170.46745778944893</v>
      </c>
      <c r="AD23">
        <f>AC23+Z23+AA23-AB23</f>
        <v>222.66666666666666</v>
      </c>
      <c r="AE23">
        <f t="shared" si="12"/>
        <v>218.58174063555256</v>
      </c>
      <c r="AF23" s="2">
        <f t="shared" si="5"/>
        <v>4</v>
      </c>
      <c r="AG23">
        <f>AE23/Y23</f>
        <v>5.021552417776412</v>
      </c>
    </row>
    <row r="24" spans="3:33" ht="12.75">
      <c r="C24">
        <v>4.5</v>
      </c>
      <c r="K24">
        <f t="shared" si="14"/>
        <v>0.7853981633974483</v>
      </c>
      <c r="L24">
        <f t="shared" si="15"/>
        <v>1.4142135623730951</v>
      </c>
      <c r="M24">
        <f t="shared" si="16"/>
        <v>0.628796286415433</v>
      </c>
      <c r="N24">
        <f t="shared" si="17"/>
        <v>1.7001838135919305</v>
      </c>
      <c r="O24">
        <f t="shared" si="1"/>
        <v>0.22409309230137084</v>
      </c>
      <c r="P24">
        <f t="shared" si="2"/>
        <v>1.0256451881367414</v>
      </c>
      <c r="Q24">
        <f t="shared" si="3"/>
        <v>7.293476893416829</v>
      </c>
      <c r="R24">
        <f t="shared" si="6"/>
        <v>35.68087791844643</v>
      </c>
      <c r="S24">
        <f t="shared" si="7"/>
        <v>0</v>
      </c>
      <c r="T24">
        <f t="shared" si="8"/>
        <v>44</v>
      </c>
      <c r="U24">
        <f t="shared" si="13"/>
        <v>0.921077860005446</v>
      </c>
      <c r="V24">
        <f t="shared" si="4"/>
        <v>0.460538930002723</v>
      </c>
      <c r="W24">
        <f>U24*((C24^2*(COS($H$6))^2-1)^(1/2)/TAN($H$6)-COS($H$6)*((C24^2-1)^(1/2)/TAN($H$6)-1))</f>
        <v>0.725155170344097</v>
      </c>
      <c r="X24">
        <f t="shared" si="0"/>
        <v>4.5</v>
      </c>
      <c r="Y24">
        <f>R24*U24+P24*V24+Q24*W24-S24*U24</f>
        <v>38.62611869279156</v>
      </c>
      <c r="Z24">
        <f t="shared" si="9"/>
        <v>7.179516316957191</v>
      </c>
      <c r="AA24">
        <f t="shared" si="10"/>
        <v>38.89854343155642</v>
      </c>
      <c r="AB24">
        <f t="shared" si="11"/>
        <v>0</v>
      </c>
      <c r="AC24">
        <f>$J$6-Z24-AA24+AB24</f>
        <v>176.58860691815303</v>
      </c>
      <c r="AD24">
        <f>AC24+Z24+AA24-AB24</f>
        <v>222.66666666666666</v>
      </c>
      <c r="AE24">
        <f t="shared" si="12"/>
        <v>194.1657828123114</v>
      </c>
      <c r="AF24" s="2">
        <f t="shared" si="5"/>
        <v>4.5</v>
      </c>
      <c r="AG24">
        <f>AE24/Y24</f>
        <v>5.026800242514317</v>
      </c>
    </row>
    <row r="25" spans="3:33" ht="12.75">
      <c r="C25">
        <v>5</v>
      </c>
      <c r="K25">
        <f t="shared" si="14"/>
        <v>0.7853981633974483</v>
      </c>
      <c r="L25">
        <f t="shared" si="15"/>
        <v>1.4142135623730951</v>
      </c>
      <c r="M25">
        <f t="shared" si="16"/>
        <v>0.628796286415433</v>
      </c>
      <c r="N25">
        <f t="shared" si="17"/>
        <v>1.7001838135919305</v>
      </c>
      <c r="O25">
        <f t="shared" si="1"/>
        <v>0.20135792079033082</v>
      </c>
      <c r="P25">
        <f t="shared" si="2"/>
        <v>0.9185586535436919</v>
      </c>
      <c r="Q25">
        <f t="shared" si="3"/>
        <v>6.531972647421809</v>
      </c>
      <c r="R25">
        <f t="shared" si="6"/>
        <v>36.5494686990345</v>
      </c>
      <c r="S25">
        <f t="shared" si="7"/>
        <v>0</v>
      </c>
      <c r="T25">
        <f t="shared" si="8"/>
        <v>44</v>
      </c>
      <c r="U25">
        <f t="shared" si="13"/>
        <v>0.823223474809342</v>
      </c>
      <c r="V25">
        <f t="shared" si="4"/>
        <v>0.411611737404671</v>
      </c>
      <c r="W25">
        <f>U25*((C25^2*(COS($H$6))^2-1)^(1/2)/TAN($H$6)-COS($H$6)*((C25^2-1)^(1/2)/TAN($H$6)-1))</f>
        <v>0.6533789710365341</v>
      </c>
      <c r="X25">
        <f t="shared" si="0"/>
        <v>5</v>
      </c>
      <c r="Y25">
        <f>R25*U25+P25*V25+Q25*W25-S25*U25</f>
        <v>34.734323715358926</v>
      </c>
      <c r="Z25">
        <f t="shared" si="9"/>
        <v>6.429910574805843</v>
      </c>
      <c r="AA25">
        <f t="shared" si="10"/>
        <v>34.83718745291632</v>
      </c>
      <c r="AB25">
        <f t="shared" si="11"/>
        <v>0</v>
      </c>
      <c r="AC25">
        <f>$J$6-Z25-AA25+AB25</f>
        <v>181.39956863894452</v>
      </c>
      <c r="AD25">
        <f>AC25+Z25+AA25-AB25</f>
        <v>222.66666666666666</v>
      </c>
      <c r="AE25">
        <f t="shared" si="12"/>
        <v>174.74089557871346</v>
      </c>
      <c r="AF25" s="2">
        <f t="shared" si="5"/>
        <v>5</v>
      </c>
      <c r="AG25">
        <f>AE25/Y25</f>
        <v>5.0307844485668225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2013-03-07T04:17:37Z</dcterms:created>
  <dcterms:modified xsi:type="dcterms:W3CDTF">2013-03-11T07:22:26Z</dcterms:modified>
  <cp:category/>
  <cp:version/>
  <cp:contentType/>
  <cp:contentStatus/>
</cp:coreProperties>
</file>